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TDP_Master_Tracker" sheetId="1" r:id="rId5"/>
    <sheet state="visible" name="Volume_Scaling_Analysis" sheetId="2" r:id="rId6"/>
  </sheets>
  <definedNames/>
  <calcPr/>
</workbook>
</file>

<file path=xl/sharedStrings.xml><?xml version="1.0" encoding="utf-8"?>
<sst xmlns="http://schemas.openxmlformats.org/spreadsheetml/2006/main" count="80" uniqueCount="70">
  <si>
    <t>Order ID</t>
  </si>
  <si>
    <t>Date</t>
  </si>
  <si>
    <t>Customer Name &amp; Phone</t>
  </si>
  <si>
    <t>Delivery Area</t>
  </si>
  <si>
    <t>Item &amp; Model Description</t>
  </si>
  <si>
    <t>Supplier / Wholesale Cost (PKR)</t>
  </si>
  <si>
    <t>Retail Sale Price (PKR)</t>
  </si>
  <si>
    <t>Gross Margin %</t>
  </si>
  <si>
    <t>Accessory Revenue (PKR)</t>
  </si>
  <si>
    <t>Volume Scaling Analysis</t>
  </si>
  <si>
    <t>Delivery Fee Collected (PKR)</t>
  </si>
  <si>
    <t>Token Deposit Paid (PKR)</t>
  </si>
  <si>
    <t>Balance Due at Doorstep</t>
  </si>
  <si>
    <t>Payment Method</t>
  </si>
  <si>
    <t>Rider / Fuel Expense (PKR)</t>
  </si>
  <si>
    <t>Net Profit (PKR)</t>
  </si>
  <si>
    <t>Order Status</t>
  </si>
  <si>
    <t>MTDP-101</t>
  </si>
  <si>
    <t>Metrics</t>
  </si>
  <si>
    <t>7 Units</t>
  </si>
  <si>
    <t>10 Units</t>
  </si>
  <si>
    <t>15 Units</t>
  </si>
  <si>
    <t>20 Units</t>
  </si>
  <si>
    <t>Ali (0300-1234567)</t>
  </si>
  <si>
    <t>DHA</t>
  </si>
  <si>
    <t>MacBook Air M2</t>
  </si>
  <si>
    <t>Hardware Revenue</t>
  </si>
  <si>
    <t>Hardware COGS</t>
  </si>
  <si>
    <t>Hardware Gross Profit</t>
  </si>
  <si>
    <t>Accessory Upsell Profit</t>
  </si>
  <si>
    <t>Delivery Revenue</t>
  </si>
  <si>
    <t>RAAST</t>
  </si>
  <si>
    <t>Total Gross Profit</t>
  </si>
  <si>
    <t>Delivered</t>
  </si>
  <si>
    <t>MTDP-102</t>
  </si>
  <si>
    <t>Sara (0321-7654321)</t>
  </si>
  <si>
    <t>Gulberg</t>
  </si>
  <si>
    <t>iPhone 15 Pro</t>
  </si>
  <si>
    <t>Operating Expenses</t>
  </si>
  <si>
    <t>House Help Pay</t>
  </si>
  <si>
    <t>Fuel Expense</t>
  </si>
  <si>
    <t>Maintenance &amp; Tyres</t>
  </si>
  <si>
    <t>Meta Ads &amp; Taxes</t>
  </si>
  <si>
    <t>WhatsApp &amp; IBFT</t>
  </si>
  <si>
    <t>COD Cash</t>
  </si>
  <si>
    <t>Packaging Supplies</t>
  </si>
  <si>
    <t>Total OpEx</t>
  </si>
  <si>
    <t>Dispatched</t>
  </si>
  <si>
    <t>MTDP-103</t>
  </si>
  <si>
    <t>Usman (0333-9876543)</t>
  </si>
  <si>
    <t>Johar Town</t>
  </si>
  <si>
    <t>Samsung Galaxy S24 Ultra</t>
  </si>
  <si>
    <t>Pending Token</t>
  </si>
  <si>
    <t>MTDP-104</t>
  </si>
  <si>
    <t>Fatima (0345-1122334)</t>
  </si>
  <si>
    <t>Model Town</t>
  </si>
  <si>
    <t>iPad Air M2</t>
  </si>
  <si>
    <t>Pre-Tax Net Monthly Profit</t>
  </si>
  <si>
    <t>MTDP-105</t>
  </si>
  <si>
    <t>Bilal (0311-5566778)</t>
  </si>
  <si>
    <t>Cantt</t>
  </si>
  <si>
    <t>Anker Fast Charger Bundle</t>
  </si>
  <si>
    <t>Total Hardware Cost</t>
  </si>
  <si>
    <t>40 Units</t>
  </si>
  <si>
    <t>WhatsApp Net Profit</t>
  </si>
  <si>
    <t>Shopify Net Profit</t>
  </si>
  <si>
    <t>WhatsApp Profit Advantage</t>
  </si>
  <si>
    <t>Total Revenue</t>
  </si>
  <si>
    <t>Total Net Profit</t>
  </si>
  <si>
    <t>Average Margin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</si>
</sst>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[$PKR ]#,##0.00"/>
    <numFmt numFmtId="166" formatCode="&quot;PKR &quot;#,##0.00"/>
  </numFmts>
  <fonts count="7">
    <font>
      <sz val="10.0"/>
      <color rgb="FF000000"/>
      <name val="Arial"/>
      <scheme val="minor"/>
    </font>
    <font>
      <b/>
      <sz val="11.0"/>
      <color rgb="FFFFFFFF"/>
      <name val="Montserrat"/>
    </font>
    <font>
      <b/>
      <sz val="14.0"/>
      <color rgb="FF1A1B20"/>
      <name val="Montserrat"/>
    </font>
    <font>
      <sz val="10.0"/>
      <color rgb="FF1A1B20"/>
      <name val="Roboto"/>
    </font>
    <font>
      <b/>
      <sz val="10.0"/>
      <color rgb="FF1A1B20"/>
      <name val="Roboto"/>
    </font>
    <font>
      <b/>
      <color theme="1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425D90"/>
        <bgColor rgb="FF425D90"/>
      </patternFill>
    </fill>
    <fill>
      <patternFill patternType="solid">
        <fgColor rgb="FFFFFFFF"/>
        <bgColor rgb="FFFFFFFF"/>
      </patternFill>
    </fill>
    <fill>
      <patternFill patternType="solid">
        <fgColor rgb="FFF9F9FF"/>
        <bgColor rgb="FFF9F9FF"/>
      </patternFill>
    </fill>
  </fills>
  <borders count="10">
    <border/>
    <border>
      <left style="thin">
        <color rgb="FF73777E"/>
      </left>
      <right style="thin">
        <color rgb="FF73777E"/>
      </right>
      <top style="thin">
        <color rgb="FF73777E"/>
      </top>
      <bottom style="thin">
        <color rgb="FF73777E"/>
      </bottom>
    </border>
    <border>
      <left style="thin">
        <color rgb="FF73777E"/>
      </left>
      <top style="thin">
        <color rgb="FF73777E"/>
      </top>
    </border>
    <border>
      <top style="thin">
        <color rgb="FF73777E"/>
      </top>
    </border>
    <border>
      <right style="thin">
        <color rgb="FF73777E"/>
      </right>
      <top style="thin">
        <color rgb="FF73777E"/>
      </top>
    </border>
    <border>
      <left style="thin">
        <color rgb="FF73777E"/>
      </left>
    </border>
    <border>
      <right style="thin">
        <color rgb="FF73777E"/>
      </right>
    </border>
    <border>
      <left style="thin">
        <color rgb="FF73777E"/>
      </left>
      <bottom style="thin">
        <color rgb="FF73777E"/>
      </bottom>
    </border>
    <border>
      <bottom style="thin">
        <color rgb="FF73777E"/>
      </bottom>
    </border>
    <border>
      <right style="thin">
        <color rgb="FF73777E"/>
      </right>
      <bottom style="thin">
        <color rgb="FF73777E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1" fillId="3" fontId="3" numFmtId="0" xfId="0" applyAlignment="1" applyBorder="1" applyFill="1" applyFont="1">
      <alignment readingOrder="0"/>
    </xf>
    <xf borderId="2" fillId="2" fontId="1" numFmtId="0" xfId="0" applyAlignment="1" applyBorder="1" applyFill="1" applyFont="1">
      <alignment horizontal="center" readingOrder="0"/>
    </xf>
    <xf borderId="3" fillId="2" fontId="1" numFmtId="0" xfId="0" applyAlignment="1" applyBorder="1" applyFill="1" applyFont="1">
      <alignment horizontal="center" readingOrder="0"/>
    </xf>
    <xf borderId="1" fillId="3" fontId="3" numFmtId="164" xfId="0" applyAlignment="1" applyBorder="1" applyFill="1" applyFont="1" applyNumberFormat="1">
      <alignment readingOrder="0"/>
    </xf>
    <xf borderId="4" fillId="2" fontId="1" numFmtId="0" xfId="0" applyAlignment="1" applyBorder="1" applyFill="1" applyFont="1">
      <alignment horizontal="center" readingOrder="0"/>
    </xf>
    <xf borderId="1" fillId="3" fontId="3" numFmtId="165" xfId="0" applyAlignment="1" applyBorder="1" applyFill="1" applyFont="1" applyNumberFormat="1">
      <alignment readingOrder="0"/>
    </xf>
    <xf borderId="5" fillId="0" fontId="3" numFmtId="0" xfId="0" applyAlignment="1" applyBorder="1" applyFont="1">
      <alignment readingOrder="0"/>
    </xf>
    <xf borderId="0" fillId="0" fontId="3" numFmtId="3" xfId="0" applyAlignment="1" applyFont="1" applyNumberFormat="1">
      <alignment readingOrder="0"/>
    </xf>
    <xf borderId="6" fillId="0" fontId="3" numFmtId="3" xfId="0" applyAlignment="1" applyBorder="1" applyFont="1" applyNumberFormat="1">
      <alignment readingOrder="0"/>
    </xf>
    <xf borderId="5" fillId="0" fontId="4" numFmtId="0" xfId="0" applyAlignment="1" applyBorder="1" applyFont="1">
      <alignment readingOrder="0"/>
    </xf>
    <xf borderId="0" fillId="0" fontId="4" numFmtId="3" xfId="0" applyFont="1" applyNumberFormat="1"/>
    <xf borderId="1" fillId="3" fontId="3" numFmtId="10" xfId="0" applyBorder="1" applyFill="1" applyFont="1" applyNumberFormat="1"/>
    <xf borderId="6" fillId="0" fontId="4" numFmtId="3" xfId="0" applyBorder="1" applyFont="1" applyNumberFormat="1"/>
    <xf borderId="1" fillId="3" fontId="3" numFmtId="165" xfId="0" applyBorder="1" applyFill="1" applyFont="1" applyNumberFormat="1"/>
    <xf borderId="1" fillId="4" fontId="3" numFmtId="0" xfId="0" applyAlignment="1" applyBorder="1" applyFill="1" applyFont="1">
      <alignment readingOrder="0"/>
    </xf>
    <xf borderId="5" fillId="0" fontId="3" numFmtId="0" xfId="0" applyBorder="1" applyFont="1"/>
    <xf borderId="1" fillId="4" fontId="3" numFmtId="164" xfId="0" applyAlignment="1" applyBorder="1" applyFill="1" applyFont="1" applyNumberFormat="1">
      <alignment readingOrder="0"/>
    </xf>
    <xf borderId="0" fillId="0" fontId="3" numFmtId="3" xfId="0" applyFont="1" applyNumberFormat="1"/>
    <xf borderId="6" fillId="0" fontId="3" numFmtId="3" xfId="0" applyBorder="1" applyFont="1" applyNumberFormat="1"/>
    <xf borderId="1" fillId="4" fontId="3" numFmtId="165" xfId="0" applyAlignment="1" applyBorder="1" applyFill="1" applyFont="1" applyNumberFormat="1">
      <alignment readingOrder="0"/>
    </xf>
    <xf borderId="1" fillId="4" fontId="3" numFmtId="10" xfId="0" applyBorder="1" applyFill="1" applyFont="1" applyNumberFormat="1"/>
    <xf borderId="1" fillId="4" fontId="3" numFmtId="165" xfId="0" applyBorder="1" applyFill="1" applyFont="1" applyNumberFormat="1"/>
    <xf borderId="7" fillId="0" fontId="4" numFmtId="0" xfId="0" applyAlignment="1" applyBorder="1" applyFont="1">
      <alignment readingOrder="0"/>
    </xf>
    <xf borderId="8" fillId="0" fontId="4" numFmtId="3" xfId="0" applyBorder="1" applyFont="1" applyNumberFormat="1"/>
    <xf borderId="9" fillId="0" fontId="4" numFmtId="3" xfId="0" applyBorder="1" applyFont="1" applyNumberFormat="1"/>
    <xf borderId="0" fillId="3" fontId="3" numFmtId="0" xfId="0" applyFill="1" applyFon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6" numFmtId="166" xfId="0" applyAlignment="1" applyFont="1" applyNumberForma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25D90"/>
          <bgColor rgb="FF425D9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9F9FF"/>
          <bgColor rgb="FFF9F9FF"/>
        </patternFill>
      </fill>
      <border/>
    </dxf>
  </dxfs>
  <tableStyles count="1">
    <tableStyle count="3" pivot="0" name="Volume_Scaling_Analysis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3:E20" displayName="Table_1" name="Table_1" id="1">
  <tableColumns count="5">
    <tableColumn name="Metrics" id="1"/>
    <tableColumn name="7 Units" id="2"/>
    <tableColumn name="10 Units" id="3"/>
    <tableColumn name="15 Units" id="4"/>
    <tableColumn name="20 Units" id="5"/>
  </tableColumns>
  <tableStyleInfo name="Volume_Scaling_Analysi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8.63"/>
    <col customWidth="1" min="2" max="2" width="9.13"/>
    <col customWidth="1" min="3" max="3" width="21.13"/>
    <col customWidth="1" min="4" max="4" width="11.63"/>
    <col customWidth="1" min="5" max="5" width="21.25"/>
    <col customWidth="1" min="6" max="6" width="26.75"/>
    <col customWidth="1" min="7" max="7" width="19.25"/>
    <col customWidth="1" min="8" max="8" width="13.5"/>
    <col customWidth="1" min="9" max="9" width="21.88"/>
    <col customWidth="1" min="10" max="10" width="24.0"/>
    <col customWidth="1" min="11" max="11" width="21.5"/>
    <col customWidth="1" min="12" max="12" width="20.75"/>
    <col customWidth="1" min="13" max="13" width="14.63"/>
    <col customWidth="1" min="14" max="14" width="22.5"/>
    <col customWidth="1" min="15" max="15" width="13.88"/>
    <col customWidth="1" min="16" max="16" width="11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>
      <c r="A2" s="4" t="s">
        <v>17</v>
      </c>
      <c r="B2" s="7">
        <v>45223.0</v>
      </c>
      <c r="C2" s="4" t="s">
        <v>23</v>
      </c>
      <c r="D2" s="4" t="s">
        <v>24</v>
      </c>
      <c r="E2" s="4" t="s">
        <v>25</v>
      </c>
      <c r="F2" s="9">
        <v>180000.0</v>
      </c>
      <c r="G2" s="9">
        <v>192600.0</v>
      </c>
      <c r="H2" s="15">
        <f t="shared" ref="H2:H6" si="1">(G2-F2)/F2</f>
        <v>0.07</v>
      </c>
      <c r="I2" s="9">
        <v>0.0</v>
      </c>
      <c r="J2" s="9">
        <v>500.0</v>
      </c>
      <c r="K2" s="9">
        <v>10000.0</v>
      </c>
      <c r="L2" s="17">
        <f t="shared" ref="L2:L6" si="2">G2+I2+J2-K2</f>
        <v>183100</v>
      </c>
      <c r="M2" s="4" t="s">
        <v>31</v>
      </c>
      <c r="N2" s="9">
        <v>631.2</v>
      </c>
      <c r="O2" s="17">
        <f t="shared" ref="O2:O6" si="3">G2+I2+J2-F2-N2</f>
        <v>12468.8</v>
      </c>
      <c r="P2" s="4" t="s">
        <v>33</v>
      </c>
    </row>
    <row r="3">
      <c r="A3" s="18" t="s">
        <v>34</v>
      </c>
      <c r="B3" s="20">
        <v>45223.0</v>
      </c>
      <c r="C3" s="18" t="s">
        <v>35</v>
      </c>
      <c r="D3" s="18" t="s">
        <v>36</v>
      </c>
      <c r="E3" s="18" t="s">
        <v>37</v>
      </c>
      <c r="F3" s="23">
        <v>250000.0</v>
      </c>
      <c r="G3" s="23">
        <v>265000.0</v>
      </c>
      <c r="H3" s="24">
        <f t="shared" si="1"/>
        <v>0.06</v>
      </c>
      <c r="I3" s="23">
        <v>5000.0</v>
      </c>
      <c r="J3" s="23">
        <v>500.0</v>
      </c>
      <c r="K3" s="23">
        <v>20000.0</v>
      </c>
      <c r="L3" s="25">
        <f t="shared" si="2"/>
        <v>250500</v>
      </c>
      <c r="M3" s="18" t="s">
        <v>44</v>
      </c>
      <c r="N3" s="23">
        <v>631.2</v>
      </c>
      <c r="O3" s="25">
        <f t="shared" si="3"/>
        <v>19868.8</v>
      </c>
      <c r="P3" s="18" t="s">
        <v>47</v>
      </c>
    </row>
    <row r="4">
      <c r="A4" s="4" t="s">
        <v>48</v>
      </c>
      <c r="B4" s="7">
        <v>45224.0</v>
      </c>
      <c r="C4" s="4" t="s">
        <v>49</v>
      </c>
      <c r="D4" s="4" t="s">
        <v>50</v>
      </c>
      <c r="E4" s="4" t="s">
        <v>51</v>
      </c>
      <c r="F4" s="9">
        <v>300000.0</v>
      </c>
      <c r="G4" s="9">
        <v>315000.0</v>
      </c>
      <c r="H4" s="15">
        <f t="shared" si="1"/>
        <v>0.05</v>
      </c>
      <c r="I4" s="9">
        <v>0.0</v>
      </c>
      <c r="J4" s="9">
        <v>500.0</v>
      </c>
      <c r="K4" s="9">
        <v>50000.0</v>
      </c>
      <c r="L4" s="17">
        <f t="shared" si="2"/>
        <v>265500</v>
      </c>
      <c r="M4" s="4" t="s">
        <v>31</v>
      </c>
      <c r="N4" s="9">
        <v>631.2</v>
      </c>
      <c r="O4" s="17">
        <f t="shared" si="3"/>
        <v>14868.8</v>
      </c>
      <c r="P4" s="4" t="s">
        <v>52</v>
      </c>
    </row>
    <row r="5">
      <c r="A5" s="18" t="s">
        <v>53</v>
      </c>
      <c r="B5" s="20">
        <v>45224.0</v>
      </c>
      <c r="C5" s="18" t="s">
        <v>54</v>
      </c>
      <c r="D5" s="18" t="s">
        <v>55</v>
      </c>
      <c r="E5" s="18" t="s">
        <v>56</v>
      </c>
      <c r="F5" s="23">
        <v>150000.0</v>
      </c>
      <c r="G5" s="23">
        <v>160000.0</v>
      </c>
      <c r="H5" s="24">
        <f t="shared" si="1"/>
        <v>0.06666666667</v>
      </c>
      <c r="I5" s="23">
        <v>3000.0</v>
      </c>
      <c r="J5" s="23">
        <v>500.0</v>
      </c>
      <c r="K5" s="23">
        <v>5000.0</v>
      </c>
      <c r="L5" s="25">
        <f t="shared" si="2"/>
        <v>158500</v>
      </c>
      <c r="M5" s="18" t="s">
        <v>44</v>
      </c>
      <c r="N5" s="23">
        <v>631.2</v>
      </c>
      <c r="O5" s="25">
        <f t="shared" si="3"/>
        <v>12868.8</v>
      </c>
      <c r="P5" s="18" t="s">
        <v>33</v>
      </c>
    </row>
    <row r="6">
      <c r="A6" s="4" t="s">
        <v>58</v>
      </c>
      <c r="B6" s="7">
        <v>45225.0</v>
      </c>
      <c r="C6" s="4" t="s">
        <v>59</v>
      </c>
      <c r="D6" s="4" t="s">
        <v>60</v>
      </c>
      <c r="E6" s="4" t="s">
        <v>61</v>
      </c>
      <c r="F6" s="9">
        <v>8000.0</v>
      </c>
      <c r="G6" s="9">
        <v>10000.0</v>
      </c>
      <c r="H6" s="15">
        <f t="shared" si="1"/>
        <v>0.25</v>
      </c>
      <c r="I6" s="9">
        <v>0.0</v>
      </c>
      <c r="J6" s="9">
        <v>500.0</v>
      </c>
      <c r="K6" s="9">
        <v>0.0</v>
      </c>
      <c r="L6" s="17">
        <f t="shared" si="2"/>
        <v>10500</v>
      </c>
      <c r="M6" s="4" t="s">
        <v>44</v>
      </c>
      <c r="N6" s="9">
        <v>631.2</v>
      </c>
      <c r="O6" s="17">
        <f t="shared" si="3"/>
        <v>1868.8</v>
      </c>
      <c r="P6" s="4" t="s">
        <v>33</v>
      </c>
    </row>
    <row r="7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>
      <c r="A8" s="29"/>
      <c r="B8" s="29"/>
      <c r="C8" s="29"/>
      <c r="D8" s="29"/>
      <c r="E8" s="4" t="s">
        <v>62</v>
      </c>
      <c r="F8" s="17">
        <f>SUM(F2:F6)</f>
        <v>888000</v>
      </c>
      <c r="G8" s="29"/>
      <c r="H8" s="29"/>
      <c r="I8" s="29"/>
      <c r="J8" s="29"/>
      <c r="K8" s="29"/>
      <c r="L8" s="29"/>
      <c r="M8" s="29"/>
      <c r="N8" s="29"/>
      <c r="O8" s="29"/>
      <c r="P8" s="29"/>
    </row>
    <row r="9">
      <c r="A9" s="29"/>
      <c r="B9" s="29"/>
      <c r="C9" s="29"/>
      <c r="D9" s="29"/>
      <c r="E9" s="18" t="s">
        <v>67</v>
      </c>
      <c r="F9" s="25">
        <f>SUM(G2:G6)+SUM(I2:I6)+SUM(J2:J6)</f>
        <v>953100</v>
      </c>
      <c r="G9" s="29"/>
      <c r="H9" s="29"/>
      <c r="I9" s="29"/>
      <c r="J9" s="29"/>
      <c r="K9" s="29"/>
      <c r="L9" s="29"/>
      <c r="M9" s="29"/>
      <c r="N9" s="29"/>
      <c r="O9" s="29"/>
      <c r="P9" s="29"/>
    </row>
    <row r="10">
      <c r="A10" s="29"/>
      <c r="B10" s="29"/>
      <c r="C10" s="29"/>
      <c r="D10" s="29"/>
      <c r="E10" s="18" t="s">
        <v>68</v>
      </c>
      <c r="F10" s="25">
        <f>SUM(O2:O6)</f>
        <v>61944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>
      <c r="A11" s="29"/>
      <c r="B11" s="29"/>
      <c r="C11" s="29"/>
      <c r="D11" s="29"/>
      <c r="E11" s="4" t="s">
        <v>69</v>
      </c>
      <c r="F11" s="15">
        <f>AVERAGE(H2:H6)</f>
        <v>0.09933333333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13"/>
    <col customWidth="1" min="2" max="2" width="11.5"/>
    <col customWidth="1" min="3" max="6" width="12.38"/>
  </cols>
  <sheetData>
    <row r="1">
      <c r="A1" s="2" t="s">
        <v>9</v>
      </c>
      <c r="B1" s="3"/>
      <c r="C1" s="3"/>
      <c r="D1" s="3"/>
      <c r="E1" s="3"/>
    </row>
    <row r="2">
      <c r="A2" s="3"/>
      <c r="B2" s="3"/>
      <c r="C2" s="3"/>
      <c r="D2" s="3"/>
      <c r="E2" s="3"/>
    </row>
    <row r="3">
      <c r="A3" s="5" t="s">
        <v>18</v>
      </c>
      <c r="B3" s="6" t="s">
        <v>19</v>
      </c>
      <c r="C3" s="6" t="s">
        <v>20</v>
      </c>
      <c r="D3" s="6" t="s">
        <v>21</v>
      </c>
      <c r="E3" s="8" t="s">
        <v>22</v>
      </c>
    </row>
    <row r="4">
      <c r="A4" s="10" t="s">
        <v>26</v>
      </c>
      <c r="B4" s="11">
        <v>1348200.0</v>
      </c>
      <c r="C4" s="11">
        <v>1926000.0</v>
      </c>
      <c r="D4" s="11">
        <v>2889000.0</v>
      </c>
      <c r="E4" s="12">
        <v>3852000.0</v>
      </c>
    </row>
    <row r="5">
      <c r="A5" s="10" t="s">
        <v>27</v>
      </c>
      <c r="B5" s="11">
        <v>1260000.0</v>
      </c>
      <c r="C5" s="11">
        <v>1800000.0</v>
      </c>
      <c r="D5" s="11">
        <v>2700000.0</v>
      </c>
      <c r="E5" s="12">
        <v>3600000.0</v>
      </c>
    </row>
    <row r="6">
      <c r="A6" s="13" t="s">
        <v>28</v>
      </c>
      <c r="B6" s="14">
        <f t="shared" ref="B6:E6" si="1">B4-B5</f>
        <v>88200</v>
      </c>
      <c r="C6" s="14">
        <f t="shared" si="1"/>
        <v>126000</v>
      </c>
      <c r="D6" s="14">
        <f t="shared" si="1"/>
        <v>189000</v>
      </c>
      <c r="E6" s="16">
        <f t="shared" si="1"/>
        <v>252000</v>
      </c>
    </row>
    <row r="7">
      <c r="A7" s="10" t="s">
        <v>29</v>
      </c>
      <c r="B7" s="11">
        <v>10000.0</v>
      </c>
      <c r="C7" s="11">
        <v>15000.0</v>
      </c>
      <c r="D7" s="11">
        <v>22500.0</v>
      </c>
      <c r="E7" s="12">
        <v>27500.0</v>
      </c>
    </row>
    <row r="8">
      <c r="A8" s="10" t="s">
        <v>30</v>
      </c>
      <c r="B8" s="11">
        <v>3500.0</v>
      </c>
      <c r="C8" s="11">
        <v>5000.0</v>
      </c>
      <c r="D8" s="11">
        <v>7500.0</v>
      </c>
      <c r="E8" s="12">
        <v>10000.0</v>
      </c>
    </row>
    <row r="9">
      <c r="A9" s="13" t="s">
        <v>32</v>
      </c>
      <c r="B9" s="14">
        <f t="shared" ref="B9:E9" si="2">SUM(B6:B8)</f>
        <v>101700</v>
      </c>
      <c r="C9" s="14">
        <f t="shared" si="2"/>
        <v>146000</v>
      </c>
      <c r="D9" s="14">
        <f t="shared" si="2"/>
        <v>219000</v>
      </c>
      <c r="E9" s="16">
        <f t="shared" si="2"/>
        <v>289500</v>
      </c>
    </row>
    <row r="10">
      <c r="A10" s="19"/>
      <c r="B10" s="21"/>
      <c r="C10" s="21"/>
      <c r="D10" s="21"/>
      <c r="E10" s="22"/>
    </row>
    <row r="11">
      <c r="A11" s="13" t="s">
        <v>38</v>
      </c>
      <c r="B11" s="21"/>
      <c r="C11" s="21"/>
      <c r="D11" s="21"/>
      <c r="E11" s="22"/>
    </row>
    <row r="12">
      <c r="A12" s="10" t="s">
        <v>39</v>
      </c>
      <c r="B12" s="11">
        <v>1750.0</v>
      </c>
      <c r="C12" s="11">
        <v>2500.0</v>
      </c>
      <c r="D12" s="11">
        <v>3750.0</v>
      </c>
      <c r="E12" s="12">
        <v>5000.0</v>
      </c>
    </row>
    <row r="13">
      <c r="A13" s="10" t="s">
        <v>40</v>
      </c>
      <c r="B13" s="11">
        <v>2068.5</v>
      </c>
      <c r="C13" s="11">
        <v>2955.0</v>
      </c>
      <c r="D13" s="11">
        <v>4432.5</v>
      </c>
      <c r="E13" s="12">
        <v>5910.0</v>
      </c>
    </row>
    <row r="14">
      <c r="A14" s="10" t="s">
        <v>41</v>
      </c>
      <c r="B14" s="11">
        <v>600.0</v>
      </c>
      <c r="C14" s="11">
        <v>857.14</v>
      </c>
      <c r="D14" s="11">
        <v>1285.71</v>
      </c>
      <c r="E14" s="12">
        <v>1714.29</v>
      </c>
    </row>
    <row r="15">
      <c r="A15" s="10" t="s">
        <v>42</v>
      </c>
      <c r="B15" s="11">
        <v>27000.0</v>
      </c>
      <c r="C15" s="11">
        <v>27000.0</v>
      </c>
      <c r="D15" s="11">
        <v>27000.0</v>
      </c>
      <c r="E15" s="12">
        <v>27000.0</v>
      </c>
    </row>
    <row r="16">
      <c r="A16" s="10" t="s">
        <v>43</v>
      </c>
      <c r="B16" s="11">
        <v>1500.0</v>
      </c>
      <c r="C16" s="11">
        <v>1500.0</v>
      </c>
      <c r="D16" s="11">
        <v>1500.0</v>
      </c>
      <c r="E16" s="12">
        <v>1500.0</v>
      </c>
    </row>
    <row r="17">
      <c r="A17" s="10" t="s">
        <v>45</v>
      </c>
      <c r="B17" s="11">
        <v>1400.0</v>
      </c>
      <c r="C17" s="11">
        <v>2000.0</v>
      </c>
      <c r="D17" s="11">
        <v>3000.0</v>
      </c>
      <c r="E17" s="12">
        <v>4000.0</v>
      </c>
    </row>
    <row r="18">
      <c r="A18" s="13" t="s">
        <v>46</v>
      </c>
      <c r="B18" s="14">
        <f t="shared" ref="B18:E18" si="3">SUM(B12:B17)</f>
        <v>34318.5</v>
      </c>
      <c r="C18" s="14">
        <f t="shared" si="3"/>
        <v>36812.14</v>
      </c>
      <c r="D18" s="14">
        <f t="shared" si="3"/>
        <v>40968.21</v>
      </c>
      <c r="E18" s="16">
        <f t="shared" si="3"/>
        <v>45124.29</v>
      </c>
    </row>
    <row r="19">
      <c r="A19" s="19"/>
      <c r="B19" s="21"/>
      <c r="C19" s="21"/>
      <c r="D19" s="21"/>
      <c r="E19" s="22"/>
    </row>
    <row r="20">
      <c r="A20" s="26" t="s">
        <v>57</v>
      </c>
      <c r="B20" s="27">
        <f t="shared" ref="B20:E20" si="4">B9-B18</f>
        <v>67381.5</v>
      </c>
      <c r="C20" s="27">
        <f t="shared" si="4"/>
        <v>109187.86</v>
      </c>
      <c r="D20" s="27">
        <f t="shared" si="4"/>
        <v>178031.79</v>
      </c>
      <c r="E20" s="28">
        <f t="shared" si="4"/>
        <v>244375.71</v>
      </c>
    </row>
    <row r="22">
      <c r="A22" s="30" t="s">
        <v>18</v>
      </c>
      <c r="B22" s="30" t="s">
        <v>19</v>
      </c>
      <c r="C22" s="30" t="s">
        <v>20</v>
      </c>
      <c r="D22" s="30" t="s">
        <v>21</v>
      </c>
      <c r="E22" s="30" t="s">
        <v>22</v>
      </c>
      <c r="F22" s="30" t="s">
        <v>63</v>
      </c>
    </row>
    <row r="23">
      <c r="A23" s="31" t="s">
        <v>64</v>
      </c>
      <c r="B23" s="32">
        <v>67381.5</v>
      </c>
      <c r="C23" s="32">
        <v>109187.86</v>
      </c>
      <c r="D23" s="32">
        <v>178031.79</v>
      </c>
      <c r="E23" s="32">
        <v>244375.71</v>
      </c>
      <c r="F23" s="32">
        <v>511751.42</v>
      </c>
    </row>
    <row r="24">
      <c r="A24" s="31" t="s">
        <v>65</v>
      </c>
      <c r="B24" s="32">
        <v>29575.5</v>
      </c>
      <c r="C24" s="32">
        <v>59825.86</v>
      </c>
      <c r="D24" s="32">
        <v>109409.79</v>
      </c>
      <c r="E24" s="32">
        <v>156533.71</v>
      </c>
      <c r="F24" s="32">
        <v>363267.42</v>
      </c>
    </row>
    <row r="25">
      <c r="A25" s="31" t="s">
        <v>66</v>
      </c>
      <c r="B25" s="32">
        <v>37806.0</v>
      </c>
      <c r="C25" s="32">
        <v>49362.0</v>
      </c>
      <c r="D25" s="32">
        <v>68622.0</v>
      </c>
      <c r="E25" s="32">
        <v>87842.0</v>
      </c>
      <c r="F25" s="32">
        <v>148484.0</v>
      </c>
    </row>
  </sheetData>
  <drawing r:id="rId1"/>
  <tableParts count="1">
    <tablePart r:id="rId3"/>
  </tableParts>
</worksheet>
</file>